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Financial Model" sheetId="1" r:id="rId1"/>
    <sheet name="Cumulative Income Comparison" sheetId="2" r:id="rId2"/>
    <sheet name="Tactics with Tot Add Inc Column" sheetId="3" r:id="rId3"/>
    <sheet name="Tactics without Tot Add Inc" sheetId="4" r:id="rId4"/>
    <sheet name="Tatics without Tot Add Inc Col.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<sst xmlns="http://schemas.openxmlformats.org/spreadsheetml/2006/main" count="53" uniqueCount="50">
  <si>
    <t>Year 1</t>
  </si>
  <si>
    <t>Avg Commission per Customer</t>
  </si>
  <si>
    <t>RETENTION RATE</t>
  </si>
  <si>
    <t>Income Per Year</t>
  </si>
  <si>
    <t>Cumulative Income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</si>
  <si>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</si>
  <si>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</si>
  <si>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</si>
  <si>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</si>
  <si>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</si>
  <si>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</si>
  <si>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</si>
  <si>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</si>
  <si>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</si>
  <si>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Profit Sharing/PFMS</t>
  </si>
  <si>
    <t>Account Rounding</t>
  </si>
  <si>
    <t>Rate Adjustments</t>
  </si>
  <si>
    <t>COMMISSION INCOME</t>
  </si>
  <si>
    <t>Adjusting Your Income:</t>
  </si>
  <si>
    <t>Referral Closing Rate - Affects "Years 2 and Forward"</t>
  </si>
  <si>
    <t>Referral</t>
  </si>
  <si>
    <t>Number of Current Customers</t>
  </si>
  <si>
    <t>Number of Current Policies in Force</t>
  </si>
  <si>
    <t>INPUT</t>
  </si>
  <si>
    <t>New Retention Rate - "Affects Years 2 - and Forward"</t>
  </si>
  <si>
    <t>Agency Value - Multiplier</t>
  </si>
  <si>
    <t>INCREASED AGENCY VALUE</t>
  </si>
  <si>
    <t>CURRENT BOOK VALUE</t>
  </si>
  <si>
    <t>TWEAKED BOOK VALUE</t>
  </si>
  <si>
    <t>Total Additional Income</t>
  </si>
  <si>
    <t>Income Per 
Year</t>
  </si>
  <si>
    <t>ONE AGENTS ALLIANCE</t>
  </si>
  <si>
    <t xml:space="preserve">New
Retention </t>
  </si>
  <si>
    <t>oneagentsalliance.net</t>
  </si>
  <si>
    <t>The Amazing Agency Growth Accelerator Thinking Tool</t>
  </si>
  <si>
    <t>What A Few Easy to Implement Yet Incredibly Powerful Tactics Can Do to Create Explosive Growth in Your Agency</t>
  </si>
  <si>
    <t>Current Commissions  (Income)</t>
  </si>
  <si>
    <t>Average Commission per Policy</t>
  </si>
  <si>
    <t>Current Customer Retention Rate</t>
  </si>
  <si>
    <t>Round Current Accounts - Affects "Years 1 and Forward"</t>
  </si>
  <si>
    <t>Insurance Carrier Rate Adjustments - Affects Years "1 and Forward"</t>
  </si>
  <si>
    <t>New Income from Customer Referrals - "Affects Years 2 and Forward"</t>
  </si>
  <si>
    <t>CURRENT AGENCY PICTURE</t>
  </si>
  <si>
    <t>YOUR NEW AGENCY PICTURE</t>
  </si>
  <si>
    <t>"MORE MONEY EVERY YEAR WITH A BETTER BUSINESS!"</t>
  </si>
  <si>
    <t>"AGENCY VALUE "</t>
  </si>
  <si>
    <t>New
Customers</t>
  </si>
  <si>
    <r>
      <t xml:space="preserve">Add New Customers - Affects "Years 1 and Forward"    </t>
    </r>
    <r>
      <rPr>
        <b/>
        <sz val="9"/>
        <color indexed="8"/>
        <rFont val="Gill Sans MT"/>
        <family val="2"/>
      </rPr>
      <t>&lt;note: top line growth&gt;</t>
    </r>
  </si>
  <si>
    <t>status quo</t>
  </si>
  <si>
    <t>actively growing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</si>
</sst>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* #,##0.0_);_(* \(#,##0.0\);_(* &quot;-&quot;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ill Sans MT"/>
      <family val="2"/>
    </font>
    <font>
      <sz val="8"/>
      <color indexed="9"/>
      <name val="Gill Sans MT"/>
      <family val="2"/>
    </font>
    <font>
      <b/>
      <sz val="10"/>
      <color indexed="8"/>
      <name val="Gill Sans MT"/>
      <family val="2"/>
    </font>
    <font>
      <sz val="9"/>
      <color indexed="8"/>
      <name val="Gill Sans MT"/>
      <family val="2"/>
    </font>
    <font>
      <b/>
      <sz val="9"/>
      <color indexed="8"/>
      <name val="Gill Sans MT"/>
      <family val="2"/>
    </font>
    <font>
      <b/>
      <sz val="9"/>
      <color indexed="9"/>
      <name val="Gill Sans MT"/>
      <family val="2"/>
    </font>
    <font>
      <sz val="9"/>
      <color indexed="9"/>
      <name val="Gill Sans MT"/>
      <family val="2"/>
    </font>
    <font>
      <b/>
      <u val="single"/>
      <sz val="11"/>
      <color indexed="8"/>
      <name val="Gill Sans MT"/>
      <family val="2"/>
    </font>
    <font>
      <b/>
      <sz val="9"/>
      <color indexed="23"/>
      <name val="Gill Sans MT"/>
      <family val="2"/>
    </font>
    <font>
      <b/>
      <sz val="9"/>
      <color indexed="10"/>
      <name val="Gill Sans MT"/>
      <family val="2"/>
    </font>
    <font>
      <b/>
      <u val="single"/>
      <sz val="9"/>
      <color indexed="8"/>
      <name val="Gill Sans MT"/>
      <family val="2"/>
    </font>
    <font>
      <b/>
      <sz val="14"/>
      <color indexed="8"/>
      <name val="Gill Sans MT"/>
      <family val="2"/>
    </font>
    <font>
      <i/>
      <sz val="9"/>
      <color indexed="8"/>
      <name val="Gill Sans MT"/>
      <family val="2"/>
    </font>
    <font>
      <b/>
      <sz val="14"/>
      <color indexed="10"/>
      <name val="Gill Sans MT"/>
      <family val="2"/>
    </font>
    <font>
      <b/>
      <sz val="12"/>
      <color indexed="8"/>
      <name val="Gill Sans MT"/>
      <family val="2"/>
    </font>
    <font>
      <sz val="12"/>
      <color indexed="10"/>
      <name val="Gill Sans MT"/>
      <family val="2"/>
    </font>
    <font>
      <sz val="9"/>
      <color indexed="10"/>
      <name val="Gill Sans MT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ill Sans MT"/>
      <family val="2"/>
    </font>
    <font>
      <sz val="8"/>
      <color theme="0"/>
      <name val="Gill Sans MT"/>
      <family val="2"/>
    </font>
    <font>
      <b/>
      <sz val="10"/>
      <color theme="1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b/>
      <sz val="9"/>
      <color theme="0"/>
      <name val="Gill Sans MT"/>
      <family val="2"/>
    </font>
    <font>
      <sz val="9"/>
      <color theme="0"/>
      <name val="Gill Sans MT"/>
      <family val="2"/>
    </font>
    <font>
      <b/>
      <u val="single"/>
      <sz val="11"/>
      <color theme="1"/>
      <name val="Gill Sans MT"/>
      <family val="2"/>
    </font>
    <font>
      <b/>
      <sz val="9"/>
      <color rgb="FF898A8D"/>
      <name val="Gill Sans MT"/>
      <family val="2"/>
    </font>
    <font>
      <b/>
      <sz val="9"/>
      <color rgb="FFCA3625"/>
      <name val="Gill Sans MT"/>
      <family val="2"/>
    </font>
    <font>
      <b/>
      <u val="single"/>
      <sz val="9"/>
      <color theme="1"/>
      <name val="Gill Sans MT"/>
      <family val="2"/>
    </font>
    <font>
      <b/>
      <sz val="14"/>
      <color theme="1"/>
      <name val="Gill Sans MT"/>
      <family val="2"/>
    </font>
    <font>
      <i/>
      <sz val="9"/>
      <color theme="1"/>
      <name val="Gill Sans MT"/>
      <family val="2"/>
    </font>
    <font>
      <sz val="9"/>
      <color rgb="FFCA3625"/>
      <name val="Gill Sans MT"/>
      <family val="2"/>
    </font>
    <font>
      <b/>
      <sz val="14"/>
      <color rgb="FFCA3625"/>
      <name val="Gill Sans MT"/>
      <family val="2"/>
    </font>
    <font>
      <b/>
      <sz val="12"/>
      <color theme="1"/>
      <name val="Gill Sans MT"/>
      <family val="2"/>
    </font>
    <font>
      <sz val="12"/>
      <color rgb="FFCA3625"/>
      <name val="Gill Sans M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362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CECA"/>
        <bgColor indexed="64"/>
      </patternFill>
    </fill>
    <fill>
      <patternFill patternType="solid">
        <fgColor rgb="FFF0ADA6"/>
        <bgColor indexed="64"/>
      </patternFill>
    </fill>
    <fill>
      <patternFill patternType="solid">
        <fgColor rgb="FFEB9289"/>
        <bgColor indexed="64"/>
      </patternFill>
    </fill>
    <fill>
      <patternFill patternType="solid">
        <fgColor rgb="FFE26C60"/>
        <bgColor indexed="64"/>
      </patternFill>
    </fill>
    <fill>
      <patternFill patternType="solid">
        <fgColor rgb="FFDD5547"/>
        <bgColor indexed="64"/>
      </patternFill>
    </fill>
    <fill>
      <patternFill patternType="solid">
        <fgColor rgb="FF2222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/>
    </border>
    <border>
      <left/>
      <right style="thick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medium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ck"/>
      <right style="thin">
        <color theme="0"/>
      </right>
      <top/>
      <bottom style="medium"/>
    </border>
    <border>
      <left style="thick"/>
      <right style="thin">
        <color theme="0"/>
      </right>
      <top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>
        <color theme="1"/>
      </bottom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0" xfId="0" applyFont="1" applyFill="1" applyBorder="1" applyAlignment="1">
      <alignment horizontal="center"/>
    </xf>
    <xf numFmtId="166" fontId="60" fillId="33" borderId="0" xfId="44" applyNumberFormat="1" applyFont="1" applyFill="1" applyBorder="1" applyAlignment="1">
      <alignment/>
    </xf>
    <xf numFmtId="166" fontId="60" fillId="33" borderId="0" xfId="44" applyNumberFormat="1" applyFont="1" applyFill="1" applyAlignment="1">
      <alignment/>
    </xf>
    <xf numFmtId="166" fontId="61" fillId="34" borderId="0" xfId="44" applyNumberFormat="1" applyFont="1" applyFill="1" applyBorder="1" applyAlignment="1">
      <alignment/>
    </xf>
    <xf numFmtId="167" fontId="60" fillId="33" borderId="0" xfId="42" applyNumberFormat="1" applyFont="1" applyFill="1" applyBorder="1" applyAlignment="1">
      <alignment/>
    </xf>
    <xf numFmtId="0" fontId="60" fillId="33" borderId="0" xfId="0" applyFont="1" applyFill="1" applyAlignment="1">
      <alignment/>
    </xf>
    <xf numFmtId="167" fontId="61" fillId="34" borderId="0" xfId="42" applyNumberFormat="1" applyFont="1" applyFill="1" applyBorder="1" applyAlignment="1">
      <alignment/>
    </xf>
    <xf numFmtId="0" fontId="59" fillId="33" borderId="0" xfId="0" applyFont="1" applyFill="1" applyBorder="1" applyAlignment="1">
      <alignment/>
    </xf>
    <xf numFmtId="165" fontId="60" fillId="33" borderId="0" xfId="57" applyNumberFormat="1" applyFont="1" applyFill="1" applyBorder="1" applyAlignment="1">
      <alignment/>
    </xf>
    <xf numFmtId="165" fontId="60" fillId="33" borderId="0" xfId="57" applyNumberFormat="1" applyFont="1" applyFill="1" applyAlignment="1">
      <alignment/>
    </xf>
    <xf numFmtId="0" fontId="60" fillId="33" borderId="0" xfId="0" applyFont="1" applyFill="1" applyBorder="1" applyAlignment="1">
      <alignment/>
    </xf>
    <xf numFmtId="165" fontId="59" fillId="33" borderId="0" xfId="57" applyNumberFormat="1" applyFont="1" applyFill="1" applyBorder="1" applyAlignment="1">
      <alignment/>
    </xf>
    <xf numFmtId="165" fontId="61" fillId="34" borderId="0" xfId="57" applyNumberFormat="1" applyFont="1" applyFill="1" applyBorder="1" applyAlignment="1">
      <alignment/>
    </xf>
    <xf numFmtId="166" fontId="59" fillId="33" borderId="0" xfId="0" applyNumberFormat="1" applyFont="1" applyFill="1" applyAlignment="1">
      <alignment/>
    </xf>
    <xf numFmtId="168" fontId="62" fillId="34" borderId="0" xfId="42" applyNumberFormat="1" applyFont="1" applyFill="1" applyAlignment="1">
      <alignment/>
    </xf>
    <xf numFmtId="0" fontId="59" fillId="33" borderId="0" xfId="0" applyFont="1" applyFill="1" applyBorder="1" applyAlignment="1">
      <alignment horizontal="center"/>
    </xf>
    <xf numFmtId="165" fontId="59" fillId="33" borderId="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 wrapText="1"/>
    </xf>
    <xf numFmtId="166" fontId="59" fillId="35" borderId="10" xfId="0" applyNumberFormat="1" applyFont="1" applyFill="1" applyBorder="1" applyAlignment="1">
      <alignment/>
    </xf>
    <xf numFmtId="166" fontId="59" fillId="33" borderId="0" xfId="0" applyNumberFormat="1" applyFont="1" applyFill="1" applyBorder="1" applyAlignment="1">
      <alignment/>
    </xf>
    <xf numFmtId="166" fontId="59" fillId="36" borderId="0" xfId="44" applyNumberFormat="1" applyFont="1" applyFill="1" applyAlignment="1">
      <alignment/>
    </xf>
    <xf numFmtId="166" fontId="59" fillId="37" borderId="0" xfId="0" applyNumberFormat="1" applyFont="1" applyFill="1" applyAlignment="1">
      <alignment/>
    </xf>
    <xf numFmtId="166" fontId="59" fillId="38" borderId="0" xfId="44" applyNumberFormat="1" applyFont="1" applyFill="1" applyAlignment="1">
      <alignment/>
    </xf>
    <xf numFmtId="166" fontId="59" fillId="39" borderId="0" xfId="44" applyNumberFormat="1" applyFont="1" applyFill="1" applyBorder="1" applyAlignment="1">
      <alignment/>
    </xf>
    <xf numFmtId="166" fontId="59" fillId="40" borderId="0" xfId="44" applyNumberFormat="1" applyFont="1" applyFill="1" applyBorder="1" applyAlignment="1">
      <alignment/>
    </xf>
    <xf numFmtId="166" fontId="62" fillId="34" borderId="0" xfId="44" applyNumberFormat="1" applyFont="1" applyFill="1" applyBorder="1" applyAlignment="1">
      <alignment/>
    </xf>
    <xf numFmtId="166" fontId="62" fillId="41" borderId="0" xfId="44" applyNumberFormat="1" applyFont="1" applyFill="1" applyBorder="1" applyAlignment="1">
      <alignment/>
    </xf>
    <xf numFmtId="9" fontId="59" fillId="33" borderId="0" xfId="57" applyFont="1" applyFill="1" applyBorder="1" applyAlignment="1">
      <alignment/>
    </xf>
    <xf numFmtId="166" fontId="59" fillId="35" borderId="11" xfId="44" applyNumberFormat="1" applyFont="1" applyFill="1" applyBorder="1" applyAlignment="1">
      <alignment/>
    </xf>
    <xf numFmtId="166" fontId="56" fillId="33" borderId="0" xfId="44" applyNumberFormat="1" applyFont="1" applyFill="1" applyBorder="1" applyAlignment="1">
      <alignment/>
    </xf>
    <xf numFmtId="166" fontId="59" fillId="35" borderId="10" xfId="44" applyNumberFormat="1" applyFont="1" applyFill="1" applyBorder="1" applyAlignment="1">
      <alignment/>
    </xf>
    <xf numFmtId="166" fontId="59" fillId="33" borderId="0" xfId="44" applyNumberFormat="1" applyFont="1" applyFill="1" applyBorder="1" applyAlignment="1">
      <alignment/>
    </xf>
    <xf numFmtId="0" fontId="63" fillId="33" borderId="0" xfId="0" applyFont="1" applyFill="1" applyAlignment="1">
      <alignment/>
    </xf>
    <xf numFmtId="0" fontId="60" fillId="33" borderId="0" xfId="0" applyFont="1" applyFill="1" applyAlignment="1">
      <alignment horizontal="right"/>
    </xf>
    <xf numFmtId="0" fontId="60" fillId="33" borderId="0" xfId="0" applyFont="1" applyFill="1" applyAlignment="1">
      <alignment horizontal="center"/>
    </xf>
    <xf numFmtId="0" fontId="60" fillId="35" borderId="12" xfId="0" applyFont="1" applyFill="1" applyBorder="1" applyAlignment="1">
      <alignment horizontal="center" wrapText="1"/>
    </xf>
    <xf numFmtId="0" fontId="61" fillId="34" borderId="13" xfId="0" applyFont="1" applyFill="1" applyBorder="1" applyAlignment="1">
      <alignment horizontal="center" wrapText="1"/>
    </xf>
    <xf numFmtId="0" fontId="60" fillId="33" borderId="14" xfId="0" applyFont="1" applyFill="1" applyBorder="1" applyAlignment="1">
      <alignment horizontal="center" wrapText="1"/>
    </xf>
    <xf numFmtId="0" fontId="60" fillId="33" borderId="14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 wrapText="1"/>
    </xf>
    <xf numFmtId="0" fontId="65" fillId="33" borderId="16" xfId="0" applyFont="1" applyFill="1" applyBorder="1" applyAlignment="1">
      <alignment horizontal="center" wrapText="1"/>
    </xf>
    <xf numFmtId="0" fontId="60" fillId="33" borderId="13" xfId="0" applyFont="1" applyFill="1" applyBorder="1" applyAlignment="1">
      <alignment horizontal="center" wrapText="1"/>
    </xf>
    <xf numFmtId="166" fontId="61" fillId="34" borderId="10" xfId="44" applyNumberFormat="1" applyFont="1" applyFill="1" applyBorder="1" applyAlignment="1">
      <alignment/>
    </xf>
    <xf numFmtId="166" fontId="61" fillId="34" borderId="0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0" fontId="60" fillId="35" borderId="17" xfId="0" applyFont="1" applyFill="1" applyBorder="1" applyAlignment="1">
      <alignment horizontal="center" wrapText="1"/>
    </xf>
    <xf numFmtId="166" fontId="59" fillId="35" borderId="18" xfId="0" applyNumberFormat="1" applyFont="1" applyFill="1" applyBorder="1" applyAlignment="1">
      <alignment/>
    </xf>
    <xf numFmtId="166" fontId="59" fillId="35" borderId="18" xfId="44" applyNumberFormat="1" applyFont="1" applyFill="1" applyBorder="1" applyAlignment="1">
      <alignment/>
    </xf>
    <xf numFmtId="0" fontId="61" fillId="34" borderId="19" xfId="0" applyFont="1" applyFill="1" applyBorder="1" applyAlignment="1">
      <alignment horizontal="center" wrapText="1"/>
    </xf>
    <xf numFmtId="166" fontId="61" fillId="34" borderId="20" xfId="0" applyNumberFormat="1" applyFont="1" applyFill="1" applyBorder="1" applyAlignment="1">
      <alignment/>
    </xf>
    <xf numFmtId="0" fontId="67" fillId="33" borderId="0" xfId="0" applyFont="1" applyFill="1" applyAlignment="1">
      <alignment vertical="top"/>
    </xf>
    <xf numFmtId="166" fontId="61" fillId="41" borderId="21" xfId="0" applyNumberFormat="1" applyFont="1" applyFill="1" applyBorder="1" applyAlignment="1">
      <alignment/>
    </xf>
    <xf numFmtId="166" fontId="61" fillId="41" borderId="22" xfId="0" applyNumberFormat="1" applyFont="1" applyFill="1" applyBorder="1" applyAlignment="1">
      <alignment/>
    </xf>
    <xf numFmtId="166" fontId="61" fillId="41" borderId="23" xfId="0" applyNumberFormat="1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4" fillId="33" borderId="24" xfId="0" applyFont="1" applyFill="1" applyBorder="1" applyAlignment="1">
      <alignment horizontal="center"/>
    </xf>
    <xf numFmtId="0" fontId="64" fillId="33" borderId="25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center"/>
    </xf>
    <xf numFmtId="0" fontId="69" fillId="33" borderId="27" xfId="0" applyFont="1" applyFill="1" applyBorder="1" applyAlignment="1">
      <alignment/>
    </xf>
    <xf numFmtId="37" fontId="59" fillId="33" borderId="0" xfId="42" applyNumberFormat="1" applyFont="1" applyFill="1" applyBorder="1" applyAlignment="1">
      <alignment horizontal="center"/>
    </xf>
    <xf numFmtId="0" fontId="60" fillId="33" borderId="0" xfId="0" applyFont="1" applyFill="1" applyAlignment="1">
      <alignment horizontal="right"/>
    </xf>
    <xf numFmtId="0" fontId="67" fillId="33" borderId="0" xfId="0" applyFont="1" applyFill="1" applyAlignment="1">
      <alignment horizontal="center" vertical="top"/>
    </xf>
    <xf numFmtId="0" fontId="70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 vertical="top"/>
    </xf>
    <xf numFmtId="0" fontId="65" fillId="33" borderId="13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0" fillId="33" borderId="13" xfId="0" applyFont="1" applyFill="1" applyBorder="1" applyAlignment="1">
      <alignment/>
    </xf>
    <xf numFmtId="37" fontId="68" fillId="33" borderId="0" xfId="42" applyNumberFormat="1" applyFont="1" applyFill="1" applyBorder="1" applyAlignment="1">
      <alignment horizontal="center"/>
    </xf>
    <xf numFmtId="37" fontId="68" fillId="33" borderId="1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CUMULATIVE INCOME COMPARISON</a:t>
            </a:r>
          </a:p>
        </c:rich>
      </c:tx>
      <c:layout>
        <c:manualLayout>
          <c:xMode val="factor"/>
          <c:yMode val="factor"/>
          <c:x val="-0.04275"/>
          <c:y val="0.051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51"/>
          <c:y val="0.1205"/>
          <c:w val="0.9195"/>
          <c:h val="0.796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'Financial Model'!$E$25</c:f>
              <c:strCache>
                <c:ptCount val="1"/>
                <c:pt idx="0">
                  <c:v>Cumulative Income</c:v>
                </c:pt>
              </c:strCache>
            </c:strRef>
          </c:tx>
          <c:spPr>
            <a:gradFill rotWithShape="1">
              <a:gsLst>
                <a:gs pos="3000">
                  <a:srgbClr val="B85410"/>
                </a:gs>
                <a:gs pos="31000">
                  <a:srgbClr val="C55A11"/>
                </a:gs>
                <a:gs pos="77000">
                  <a:srgbClr val="EA6B14"/>
                </a:gs>
                <a:gs pos="100000">
                  <a:srgbClr val="EA6B1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Model'!$C$26:$C$35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'Financial Model'!$E$26:$E$35</c:f>
              <c:numCache>
                <c:ptCount val="10"/>
                <c:pt idx="0">
                  <c:v>100000</c:v>
                </c:pt>
                <c:pt idx="1">
                  <c:v>185000</c:v>
                </c:pt>
                <c:pt idx="2">
                  <c:v>257250</c:v>
                </c:pt>
                <c:pt idx="3">
                  <c:v>318662.5</c:v>
                </c:pt>
                <c:pt idx="4">
                  <c:v>370863.125</c:v>
                </c:pt>
                <c:pt idx="5">
                  <c:v>415233.65625</c:v>
                </c:pt>
                <c:pt idx="6">
                  <c:v>452948.6078125</c:v>
                </c:pt>
                <c:pt idx="7">
                  <c:v>485006.31664062495</c:v>
                </c:pt>
                <c:pt idx="8">
                  <c:v>512255.3691445312</c:v>
                </c:pt>
                <c:pt idx="9">
                  <c:v>535417.0637728515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'Financial Model'!$G$25</c:f>
              <c:strCache>
                <c:ptCount val="1"/>
                <c:pt idx="0">
                  <c:v>Cumulative Income</c:v>
                </c:pt>
              </c:strCache>
            </c:strRef>
          </c:tx>
          <c:spPr>
            <a:gradFill rotWithShape="1">
              <a:gsLst>
                <a:gs pos="3000">
                  <a:srgbClr val="2C4F8C"/>
                </a:gs>
                <a:gs pos="31000">
                  <a:srgbClr val="2F5597"/>
                </a:gs>
                <a:gs pos="77000">
                  <a:srgbClr val="3864B3"/>
                </a:gs>
                <a:gs pos="100000">
                  <a:srgbClr val="3864B3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'Financial Model'!$C$26:$C$35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cat>
          <c:val>
            <c:numRef>
              <c:f>'Financial Model'!$G$26:$G$35</c:f>
              <c:numCache>
                <c:ptCount val="10"/>
                <c:pt idx="0">
                  <c:v>112500</c:v>
                </c:pt>
                <c:pt idx="1">
                  <c:v>259593.75</c:v>
                </c:pt>
                <c:pt idx="2">
                  <c:v>451918.828125</c:v>
                </c:pt>
                <c:pt idx="3">
                  <c:v>703383.8677734375</c:v>
                </c:pt>
                <c:pt idx="4">
                  <c:v>1032174.4071137696</c:v>
                </c:pt>
                <c:pt idx="5">
                  <c:v>1462068.0373012538</c:v>
                </c:pt>
                <c:pt idx="6">
                  <c:v>2024153.9587713894</c:v>
                </c:pt>
                <c:pt idx="7">
                  <c:v>2759081.301093592</c:v>
                </c:pt>
                <c:pt idx="8">
                  <c:v>3719998.8011798714</c:v>
                </c:pt>
                <c:pt idx="9">
                  <c:v>4976398.432542682</c:v>
                </c:pt>
              </c:numCache>
            </c:numRef>
          </c:val>
          <c:shape val="box"/>
        </c:ser>
        <c:gapWidth val="0"/>
        <c:gapDepth val="0"/>
        <c:shape val="box"/>
        <c:axId val="46970474"/>
        <c:axId val="20081083"/>
        <c:axId val="46512020"/>
      </c:bar3D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70474"/>
        <c:crossesAt val="1"/>
        <c:crossBetween val="between"/>
        <c:dispUnits/>
      </c:valAx>
      <c:serAx>
        <c:axId val="46512020"/>
        <c:scaling>
          <c:orientation val="minMax"/>
        </c:scaling>
        <c:axPos val="b"/>
        <c:delete val="1"/>
        <c:majorTickMark val="out"/>
        <c:minorTickMark val="none"/>
        <c:tickLblPos val="nextTo"/>
        <c:crossAx val="200810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003366"/>
          </a:solidFill>
        </a:ln>
      </c:spPr>
      <c:thickness val="0"/>
    </c:floor>
    <c:sideWall>
      <c:spPr>
        <a:solidFill>
          <a:srgbClr val="A6A6A6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A6A6A6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8FC"/>
        </a:gs>
        <a:gs pos="74001">
          <a:srgbClr val="ABC0E4"/>
        </a:gs>
        <a:gs pos="83000">
          <a:srgbClr val="ABC0E4"/>
        </a:gs>
        <a:gs pos="100000">
          <a:srgbClr val="C7D5ED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TACTICS THAT CREATE EXPLOSIVE GROWTH IN YOUR AGENCY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90"/>
      <c:hPercent val="85"/>
      <c:rotY val="90"/>
      <c:depthPercent val="210"/>
      <c:rAngAx val="1"/>
    </c:view3D>
    <c:plotArea>
      <c:layout>
        <c:manualLayout>
          <c:xMode val="edge"/>
          <c:yMode val="edge"/>
          <c:x val="0.01625"/>
          <c:y val="0.07375"/>
          <c:w val="0.796"/>
          <c:h val="0.8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'Financial Model'!$I$25</c:f>
              <c:strCache>
                <c:ptCount val="1"/>
                <c:pt idx="0">
                  <c:v>Account Rounding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Model'!$I$26:$I$35</c:f>
              <c:numCache>
                <c:ptCount val="10"/>
                <c:pt idx="0">
                  <c:v>5000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Model'!$J$25</c:f>
              <c:strCache>
                <c:ptCount val="1"/>
                <c:pt idx="0">
                  <c:v>New
Customers</c:v>
                </c:pt>
              </c:strCache>
            </c:strRef>
          </c:tx>
          <c:spPr>
            <a:solidFill>
              <a:srgbClr val="ADB9CA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Model'!$J$26:$J$35</c:f>
              <c:numCache>
                <c:ptCount val="10"/>
                <c:pt idx="0">
                  <c:v>5000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'Financial Model'!$K$25</c:f>
              <c:strCache>
                <c:ptCount val="1"/>
                <c:pt idx="0">
                  <c:v>Rate Adjustments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Model'!$K$26:$K$35</c:f>
              <c:numCache>
                <c:ptCount val="10"/>
                <c:pt idx="0">
                  <c:v>2500</c:v>
                </c:pt>
                <c:pt idx="1">
                  <c:v>2812.5</c:v>
                </c:pt>
                <c:pt idx="2">
                  <c:v>3677.34375</c:v>
                </c:pt>
                <c:pt idx="3">
                  <c:v>4808.126953125</c:v>
                </c:pt>
                <c:pt idx="4">
                  <c:v>6286.625991210938</c:v>
                </c:pt>
                <c:pt idx="5">
                  <c:v>8219.7634835083</c:v>
                </c:pt>
                <c:pt idx="6">
                  <c:v>10747.340754687104</c:v>
                </c:pt>
                <c:pt idx="7">
                  <c:v>14052.14803675339</c:v>
                </c:pt>
                <c:pt idx="8">
                  <c:v>18373.183558055058</c:v>
                </c:pt>
                <c:pt idx="9">
                  <c:v>24022.937502156987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'Financial Model'!$L$25</c:f>
              <c:strCache>
                <c:ptCount val="1"/>
                <c:pt idx="0">
                  <c:v>New
Retention 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Model'!$L$26:$L$35</c:f>
              <c:numCache>
                <c:ptCount val="10"/>
                <c:pt idx="0">
                  <c:v>0</c:v>
                </c:pt>
                <c:pt idx="1">
                  <c:v>11250</c:v>
                </c:pt>
                <c:pt idx="2">
                  <c:v>14709.375</c:v>
                </c:pt>
                <c:pt idx="3">
                  <c:v>19232.5078125</c:v>
                </c:pt>
                <c:pt idx="4">
                  <c:v>25146.50396484375</c:v>
                </c:pt>
                <c:pt idx="5">
                  <c:v>32879.0539340332</c:v>
                </c:pt>
                <c:pt idx="6">
                  <c:v>42989.363018748416</c:v>
                </c:pt>
                <c:pt idx="7">
                  <c:v>56208.59214701355</c:v>
                </c:pt>
                <c:pt idx="8">
                  <c:v>73492.73423222023</c:v>
                </c:pt>
                <c:pt idx="9">
                  <c:v>96091.75000862795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'Financial Model'!$M$25</c:f>
              <c:strCache>
                <c:ptCount val="1"/>
                <c:pt idx="0">
                  <c:v>Referral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Model'!$M$26:$M$35</c:f>
              <c:numCache>
                <c:ptCount val="10"/>
                <c:pt idx="0">
                  <c:v>0</c:v>
                </c:pt>
                <c:pt idx="1">
                  <c:v>3656.25</c:v>
                </c:pt>
                <c:pt idx="2">
                  <c:v>4780.546875</c:v>
                </c:pt>
                <c:pt idx="3">
                  <c:v>6250.565039062501</c:v>
                </c:pt>
                <c:pt idx="4">
                  <c:v>8172.61378857422</c:v>
                </c:pt>
                <c:pt idx="5">
                  <c:v>10685.692528560792</c:v>
                </c:pt>
                <c:pt idx="6">
                  <c:v>13971.542981093236</c:v>
                </c:pt>
                <c:pt idx="7">
                  <c:v>18267.792447779408</c:v>
                </c:pt>
                <c:pt idx="8">
                  <c:v>23885.138625471576</c:v>
                </c:pt>
                <c:pt idx="9">
                  <c:v>31229.818752804083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'Financial Model'!$N$25</c:f>
              <c:strCache>
                <c:ptCount val="1"/>
                <c:pt idx="0">
                  <c:v>Profit Sharing/PFMS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Model'!$N$26:$N$35</c:f>
              <c:numCache>
                <c:ptCount val="10"/>
                <c:pt idx="0">
                  <c:v>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'Financial Model'!$O$25</c:f>
              <c:strCache>
                <c:ptCount val="1"/>
                <c:pt idx="0">
                  <c:v>Total Additional Income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Model'!$O$26:$O$35</c:f>
              <c:numCache>
                <c:ptCount val="10"/>
                <c:pt idx="0">
                  <c:v>12500</c:v>
                </c:pt>
                <c:pt idx="1">
                  <c:v>34593.75</c:v>
                </c:pt>
                <c:pt idx="2">
                  <c:v>45231.328125</c:v>
                </c:pt>
                <c:pt idx="3">
                  <c:v>59139.9615234375</c:v>
                </c:pt>
                <c:pt idx="4">
                  <c:v>77325.49969189454</c:v>
                </c:pt>
                <c:pt idx="5">
                  <c:v>101103.0908471521</c:v>
                </c:pt>
                <c:pt idx="6">
                  <c:v>132192.2912826514</c:v>
                </c:pt>
                <c:pt idx="7">
                  <c:v>172841.4208520667</c:v>
                </c:pt>
                <c:pt idx="8">
                  <c:v>225990.1577640772</c:v>
                </c:pt>
                <c:pt idx="9">
                  <c:v>295482.1312765309</c:v>
                </c:pt>
              </c:numCache>
            </c:numRef>
          </c:val>
          <c:shape val="box"/>
        </c:ser>
        <c:gapWidth val="102"/>
        <c:gapDepth val="45"/>
        <c:shape val="box"/>
        <c:axId val="15954997"/>
        <c:axId val="9377246"/>
      </c:bar3D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9549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32975"/>
          <c:w val="0.154"/>
          <c:h val="0.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595959"/>
        </a:solidFill>
        <a:ln w="3175">
          <a:noFill/>
        </a:ln>
      </c:spPr>
      <c:thickness val="0"/>
    </c:floor>
    <c:sideWall>
      <c:spPr>
        <a:solidFill>
          <a:srgbClr val="BFBFB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BFBFB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E3F3"/>
        </a:gs>
        <a:gs pos="38000">
          <a:srgbClr val="ABC0E4"/>
        </a:gs>
        <a:gs pos="72000">
          <a:srgbClr val="ABC0E4"/>
        </a:gs>
        <a:gs pos="100000">
          <a:srgbClr val="C7D5ED"/>
        </a:gs>
      </a:gsLst>
      <a:lin ang="5400000" scaled="1"/>
    </a:gra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TACTICS THAT CREATE EXPLOSIVE GROWTH IN YOUR AGENCY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view3D>
      <c:rotX val="20"/>
      <c:hPercent val="83"/>
      <c:rotY val="30"/>
      <c:depthPercent val="340"/>
      <c:rAngAx val="1"/>
    </c:view3D>
    <c:plotArea>
      <c:layout>
        <c:manualLayout>
          <c:xMode val="edge"/>
          <c:yMode val="edge"/>
          <c:x val="0.01625"/>
          <c:y val="0.0735"/>
          <c:w val="0.81575"/>
          <c:h val="0.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'Financial Model'!$I$25</c:f>
              <c:strCache>
                <c:ptCount val="1"/>
                <c:pt idx="0">
                  <c:v>Account Rounding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Model'!$I$26:$I$35</c:f>
              <c:numCache>
                <c:ptCount val="10"/>
                <c:pt idx="0">
                  <c:v>5000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Model'!$J$25</c:f>
              <c:strCache>
                <c:ptCount val="1"/>
                <c:pt idx="0">
                  <c:v>New
Customers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Model'!$J$26:$J$35</c:f>
              <c:numCache>
                <c:ptCount val="10"/>
                <c:pt idx="0">
                  <c:v>5000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'Financial Model'!$K$25</c:f>
              <c:strCache>
                <c:ptCount val="1"/>
                <c:pt idx="0">
                  <c:v>Rate Adjustments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Model'!$K$26:$K$35</c:f>
              <c:numCache>
                <c:ptCount val="10"/>
                <c:pt idx="0">
                  <c:v>2500</c:v>
                </c:pt>
                <c:pt idx="1">
                  <c:v>2812.5</c:v>
                </c:pt>
                <c:pt idx="2">
                  <c:v>3677.34375</c:v>
                </c:pt>
                <c:pt idx="3">
                  <c:v>4808.126953125</c:v>
                </c:pt>
                <c:pt idx="4">
                  <c:v>6286.625991210938</c:v>
                </c:pt>
                <c:pt idx="5">
                  <c:v>8219.7634835083</c:v>
                </c:pt>
                <c:pt idx="6">
                  <c:v>10747.340754687104</c:v>
                </c:pt>
                <c:pt idx="7">
                  <c:v>14052.14803675339</c:v>
                </c:pt>
                <c:pt idx="8">
                  <c:v>18373.183558055058</c:v>
                </c:pt>
                <c:pt idx="9">
                  <c:v>24022.937502156987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'Financial Model'!$L$25</c:f>
              <c:strCache>
                <c:ptCount val="1"/>
                <c:pt idx="0">
                  <c:v>New
Retention 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Model'!$L$26:$L$35</c:f>
              <c:numCache>
                <c:ptCount val="10"/>
                <c:pt idx="0">
                  <c:v>0</c:v>
                </c:pt>
                <c:pt idx="1">
                  <c:v>11250</c:v>
                </c:pt>
                <c:pt idx="2">
                  <c:v>14709.375</c:v>
                </c:pt>
                <c:pt idx="3">
                  <c:v>19232.5078125</c:v>
                </c:pt>
                <c:pt idx="4">
                  <c:v>25146.50396484375</c:v>
                </c:pt>
                <c:pt idx="5">
                  <c:v>32879.0539340332</c:v>
                </c:pt>
                <c:pt idx="6">
                  <c:v>42989.363018748416</c:v>
                </c:pt>
                <c:pt idx="7">
                  <c:v>56208.59214701355</c:v>
                </c:pt>
                <c:pt idx="8">
                  <c:v>73492.73423222023</c:v>
                </c:pt>
                <c:pt idx="9">
                  <c:v>96091.75000862795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'Financial Model'!$M$25</c:f>
              <c:strCache>
                <c:ptCount val="1"/>
                <c:pt idx="0">
                  <c:v>Referral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Model'!$M$26:$M$35</c:f>
              <c:numCache>
                <c:ptCount val="10"/>
                <c:pt idx="0">
                  <c:v>0</c:v>
                </c:pt>
                <c:pt idx="1">
                  <c:v>3656.25</c:v>
                </c:pt>
                <c:pt idx="2">
                  <c:v>4780.546875</c:v>
                </c:pt>
                <c:pt idx="3">
                  <c:v>6250.565039062501</c:v>
                </c:pt>
                <c:pt idx="4">
                  <c:v>8172.61378857422</c:v>
                </c:pt>
                <c:pt idx="5">
                  <c:v>10685.692528560792</c:v>
                </c:pt>
                <c:pt idx="6">
                  <c:v>13971.542981093236</c:v>
                </c:pt>
                <c:pt idx="7">
                  <c:v>18267.792447779408</c:v>
                </c:pt>
                <c:pt idx="8">
                  <c:v>23885.138625471576</c:v>
                </c:pt>
                <c:pt idx="9">
                  <c:v>31229.818752804083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'Financial Model'!$N$25</c:f>
              <c:strCache>
                <c:ptCount val="1"/>
                <c:pt idx="0">
                  <c:v>Profit Sharing/PFMS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Model'!$N$26:$N$35</c:f>
              <c:numCache>
                <c:ptCount val="10"/>
                <c:pt idx="0">
                  <c:v>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hape val="box"/>
        <c:axId val="17286351"/>
        <c:axId val="21359432"/>
      </c:bar3D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286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"/>
          <c:y val="0.28825"/>
          <c:w val="0.1435"/>
          <c:h val="0.4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595959"/>
        </a:solidFill>
        <a:ln w="3175">
          <a:noFill/>
        </a:ln>
      </c:spPr>
      <c:thickness val="0"/>
    </c:floor>
    <c:sideWall>
      <c:spPr>
        <a:solidFill>
          <a:srgbClr val="BFBFBF"/>
        </a:solidFill>
        <a:ln w="3175">
          <a:noFill/>
        </a:ln>
      </c:spPr>
      <c:thickness val="0"/>
    </c:sideWall>
    <c:backWall>
      <c:spPr>
        <a:solidFill>
          <a:srgbClr val="BFBFBF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E3F3"/>
        </a:gs>
        <a:gs pos="38000">
          <a:srgbClr val="ABC0E4"/>
        </a:gs>
        <a:gs pos="72000">
          <a:srgbClr val="ABC0E4"/>
        </a:gs>
        <a:gs pos="100000">
          <a:srgbClr val="C7D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TATICS THAT CREAT EXPLOSIVE GROWTH IN YOUR AGENCY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view3D>
      <c:rotX val="20"/>
      <c:hPercent val="83"/>
      <c:rotY val="30"/>
      <c:depthPercent val="340"/>
      <c:rAngAx val="1"/>
    </c:view3D>
    <c:plotArea>
      <c:layout>
        <c:manualLayout>
          <c:xMode val="edge"/>
          <c:yMode val="edge"/>
          <c:x val="0.0165"/>
          <c:y val="0.0735"/>
          <c:w val="0.81375"/>
          <c:h val="0.88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'Financial Model'!$I$25</c:f>
              <c:strCache>
                <c:ptCount val="1"/>
                <c:pt idx="0">
                  <c:v>Account Rounding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Model'!$I$26:$I$35</c:f>
              <c:numCache>
                <c:ptCount val="10"/>
                <c:pt idx="0">
                  <c:v>5000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'Financial Model'!$J$25</c:f>
              <c:strCache>
                <c:ptCount val="1"/>
                <c:pt idx="0">
                  <c:v>New
Customers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Model'!$J$26:$J$35</c:f>
              <c:numCache>
                <c:ptCount val="10"/>
                <c:pt idx="0">
                  <c:v>5000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'Financial Model'!$K$25</c:f>
              <c:strCache>
                <c:ptCount val="1"/>
                <c:pt idx="0">
                  <c:v>Rate Adjustments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Model'!$K$26:$K$35</c:f>
              <c:numCache>
                <c:ptCount val="10"/>
                <c:pt idx="0">
                  <c:v>2500</c:v>
                </c:pt>
                <c:pt idx="1">
                  <c:v>2812.5</c:v>
                </c:pt>
                <c:pt idx="2">
                  <c:v>3677.34375</c:v>
                </c:pt>
                <c:pt idx="3">
                  <c:v>4808.126953125</c:v>
                </c:pt>
                <c:pt idx="4">
                  <c:v>6286.625991210938</c:v>
                </c:pt>
                <c:pt idx="5">
                  <c:v>8219.7634835083</c:v>
                </c:pt>
                <c:pt idx="6">
                  <c:v>10747.340754687104</c:v>
                </c:pt>
                <c:pt idx="7">
                  <c:v>14052.14803675339</c:v>
                </c:pt>
                <c:pt idx="8">
                  <c:v>18373.183558055058</c:v>
                </c:pt>
                <c:pt idx="9">
                  <c:v>24022.937502156987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'Financial Model'!$L$25</c:f>
              <c:strCache>
                <c:ptCount val="1"/>
                <c:pt idx="0">
                  <c:v>New
Retention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Model'!$L$26:$L$35</c:f>
              <c:numCache>
                <c:ptCount val="10"/>
                <c:pt idx="0">
                  <c:v>0</c:v>
                </c:pt>
                <c:pt idx="1">
                  <c:v>11250</c:v>
                </c:pt>
                <c:pt idx="2">
                  <c:v>14709.375</c:v>
                </c:pt>
                <c:pt idx="3">
                  <c:v>19232.5078125</c:v>
                </c:pt>
                <c:pt idx="4">
                  <c:v>25146.50396484375</c:v>
                </c:pt>
                <c:pt idx="5">
                  <c:v>32879.0539340332</c:v>
                </c:pt>
                <c:pt idx="6">
                  <c:v>42989.363018748416</c:v>
                </c:pt>
                <c:pt idx="7">
                  <c:v>56208.59214701355</c:v>
                </c:pt>
                <c:pt idx="8">
                  <c:v>73492.73423222023</c:v>
                </c:pt>
                <c:pt idx="9">
                  <c:v>96091.75000862795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'Financial Model'!$M$25</c:f>
              <c:strCache>
                <c:ptCount val="1"/>
                <c:pt idx="0">
                  <c:v>Referral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Model'!$M$26:$M$35</c:f>
              <c:numCache>
                <c:ptCount val="10"/>
                <c:pt idx="0">
                  <c:v>0</c:v>
                </c:pt>
                <c:pt idx="1">
                  <c:v>3656.25</c:v>
                </c:pt>
                <c:pt idx="2">
                  <c:v>4780.546875</c:v>
                </c:pt>
                <c:pt idx="3">
                  <c:v>6250.565039062501</c:v>
                </c:pt>
                <c:pt idx="4">
                  <c:v>8172.61378857422</c:v>
                </c:pt>
                <c:pt idx="5">
                  <c:v>10685.692528560792</c:v>
                </c:pt>
                <c:pt idx="6">
                  <c:v>13971.542981093236</c:v>
                </c:pt>
                <c:pt idx="7">
                  <c:v>18267.792447779408</c:v>
                </c:pt>
                <c:pt idx="8">
                  <c:v>23885.138625471576</c:v>
                </c:pt>
                <c:pt idx="9">
                  <c:v>31229.818752804083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'Financial Model'!$N$25</c:f>
              <c:strCache>
                <c:ptCount val="1"/>
                <c:pt idx="0">
                  <c:v>Profit Sharing/PFMS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'Financial Model'!$N$26:$N$35</c:f>
              <c:numCache>
                <c:ptCount val="10"/>
                <c:pt idx="0">
                  <c:v>0</c:v>
                </c:pt>
                <c:pt idx="1">
                  <c:v>5625</c:v>
                </c:pt>
                <c:pt idx="2">
                  <c:v>7354.6875</c:v>
                </c:pt>
                <c:pt idx="3">
                  <c:v>9616.25390625</c:v>
                </c:pt>
                <c:pt idx="4">
                  <c:v>12573.251982421876</c:v>
                </c:pt>
                <c:pt idx="5">
                  <c:v>16439.5269670166</c:v>
                </c:pt>
                <c:pt idx="6">
                  <c:v>21494.681509374208</c:v>
                </c:pt>
                <c:pt idx="7">
                  <c:v>28104.29607350678</c:v>
                </c:pt>
                <c:pt idx="8">
                  <c:v>36746.367116110116</c:v>
                </c:pt>
                <c:pt idx="9">
                  <c:v>48045.87500431397</c:v>
                </c:pt>
              </c:numCache>
            </c:numRef>
          </c:val>
          <c:shape val="box"/>
        </c:ser>
        <c:shape val="box"/>
        <c:axId val="58017161"/>
        <c:axId val="52392402"/>
      </c:bar3DChart>
      <c:catAx>
        <c:axId val="58017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392402"/>
        <c:crosses val="autoZero"/>
        <c:auto val="1"/>
        <c:lblOffset val="100"/>
        <c:tickLblSkip val="1"/>
        <c:noMultiLvlLbl val="0"/>
      </c:catAx>
      <c:valAx>
        <c:axId val="52392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017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75"/>
          <c:y val="0.355"/>
          <c:w val="0.134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</a:defRPr>
          </a:pPr>
        </a:p>
      </c:txPr>
    </c:legend>
    <c:floor>
      <c:spPr>
        <a:solidFill>
          <a:srgbClr val="595959"/>
        </a:solidFill>
        <a:ln w="3175">
          <a:noFill/>
        </a:ln>
      </c:spPr>
      <c:thickness val="0"/>
    </c:floor>
    <c:sideWall>
      <c:spPr>
        <a:solidFill>
          <a:srgbClr val="BFBFBF"/>
        </a:solidFill>
        <a:ln w="3175">
          <a:noFill/>
        </a:ln>
      </c:spPr>
      <c:thickness val="0"/>
    </c:sideWall>
    <c:backWall>
      <c:spPr>
        <a:solidFill>
          <a:srgbClr val="BFBFBF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E3F3"/>
        </a:gs>
        <a:gs pos="38000">
          <a:srgbClr val="ABC0E4"/>
        </a:gs>
        <a:gs pos="72000">
          <a:srgbClr val="ABC0E4"/>
        </a:gs>
        <a:gs pos="100000">
          <a:srgbClr val="C7D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11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5"/>
  </sheetPr>
  <sheetViews>
    <sheetView workbookViewId="0" zoomScale="115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5"/>
  </sheetPr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228600</xdr:rowOff>
    </xdr:from>
    <xdr:to>
      <xdr:col>18</xdr:col>
      <xdr:colOff>847725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2768" t="25360" r="12770" b="26078"/>
        <a:stretch>
          <a:fillRect/>
        </a:stretch>
      </xdr:blipFill>
      <xdr:spPr>
        <a:xfrm>
          <a:off x="12639675" y="228600"/>
          <a:ext cx="28003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ren\AppData\Local\Microsoft\Windows\INetCache\Content.Outlook\KEDUEGZG\Final%20Version%20of%20Tweaked%20Model%20with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Model"/>
      <sheetName val="Cum Income Comparison"/>
      <sheetName val="Tatics with Tot Add Inc Column"/>
    </sheetNames>
    <sheetDataSet>
      <sheetData sheetId="0">
        <row r="25">
          <cell r="I25" t="str">
            <v>Account Rounding</v>
          </cell>
          <cell r="J25" t="str">
            <v>New
Customers</v>
          </cell>
          <cell r="K25" t="str">
            <v>Rate Adjustments</v>
          </cell>
          <cell r="L25" t="str">
            <v>New
Retention </v>
          </cell>
          <cell r="M25" t="str">
            <v>Referral</v>
          </cell>
          <cell r="N25" t="str">
            <v>Profit Sharing/PFMS</v>
          </cell>
        </row>
        <row r="26">
          <cell r="I26">
            <v>5000</v>
          </cell>
          <cell r="J26">
            <v>5000</v>
          </cell>
          <cell r="K26">
            <v>2500</v>
          </cell>
          <cell r="L26">
            <v>0</v>
          </cell>
          <cell r="M26">
            <v>0</v>
          </cell>
          <cell r="N26">
            <v>0</v>
          </cell>
        </row>
        <row r="27">
          <cell r="I27">
            <v>5625</v>
          </cell>
          <cell r="J27">
            <v>5625</v>
          </cell>
          <cell r="K27">
            <v>2812.5</v>
          </cell>
          <cell r="L27">
            <v>11250</v>
          </cell>
          <cell r="M27">
            <v>3656.25</v>
          </cell>
          <cell r="N27">
            <v>5625</v>
          </cell>
        </row>
        <row r="28">
          <cell r="I28">
            <v>7354.6875</v>
          </cell>
          <cell r="J28">
            <v>7354.6875</v>
          </cell>
          <cell r="K28">
            <v>3677.34375</v>
          </cell>
          <cell r="L28">
            <v>14709.375</v>
          </cell>
          <cell r="M28">
            <v>4780.546875</v>
          </cell>
          <cell r="N28">
            <v>7354.6875</v>
          </cell>
        </row>
        <row r="29">
          <cell r="I29">
            <v>9616.25390625</v>
          </cell>
          <cell r="J29">
            <v>9616.25390625</v>
          </cell>
          <cell r="K29">
            <v>4808.126953125</v>
          </cell>
          <cell r="L29">
            <v>19232.5078125</v>
          </cell>
          <cell r="M29">
            <v>6250.565039062501</v>
          </cell>
          <cell r="N29">
            <v>9616.25390625</v>
          </cell>
        </row>
        <row r="30">
          <cell r="I30">
            <v>12573.251982421876</v>
          </cell>
          <cell r="J30">
            <v>12573.251982421876</v>
          </cell>
          <cell r="K30">
            <v>6286.625991210938</v>
          </cell>
          <cell r="L30">
            <v>25146.50396484375</v>
          </cell>
          <cell r="M30">
            <v>8172.61378857422</v>
          </cell>
          <cell r="N30">
            <v>12573.251982421876</v>
          </cell>
        </row>
        <row r="31">
          <cell r="I31">
            <v>16439.5269670166</v>
          </cell>
          <cell r="J31">
            <v>16439.5269670166</v>
          </cell>
          <cell r="K31">
            <v>8219.7634835083</v>
          </cell>
          <cell r="L31">
            <v>32879.0539340332</v>
          </cell>
          <cell r="M31">
            <v>10685.692528560792</v>
          </cell>
          <cell r="N31">
            <v>16439.5269670166</v>
          </cell>
        </row>
        <row r="32">
          <cell r="I32">
            <v>21494.681509374208</v>
          </cell>
          <cell r="J32">
            <v>21494.681509374208</v>
          </cell>
          <cell r="K32">
            <v>10747.340754687104</v>
          </cell>
          <cell r="L32">
            <v>42989.363018748416</v>
          </cell>
          <cell r="M32">
            <v>13971.542981093236</v>
          </cell>
          <cell r="N32">
            <v>21494.681509374208</v>
          </cell>
        </row>
        <row r="33">
          <cell r="I33">
            <v>28104.29607350678</v>
          </cell>
          <cell r="J33">
            <v>28104.29607350678</v>
          </cell>
          <cell r="K33">
            <v>14052.14803675339</v>
          </cell>
          <cell r="L33">
            <v>56208.59214701355</v>
          </cell>
          <cell r="M33">
            <v>18267.792447779408</v>
          </cell>
          <cell r="N33">
            <v>28104.29607350678</v>
          </cell>
        </row>
        <row r="34">
          <cell r="I34">
            <v>36746.367116110116</v>
          </cell>
          <cell r="J34">
            <v>36746.367116110116</v>
          </cell>
          <cell r="K34">
            <v>18373.183558055058</v>
          </cell>
          <cell r="L34">
            <v>73492.73423222023</v>
          </cell>
          <cell r="M34">
            <v>23885.138625471576</v>
          </cell>
          <cell r="N34">
            <v>36746.367116110116</v>
          </cell>
        </row>
        <row r="35">
          <cell r="I35">
            <v>48045.87500431397</v>
          </cell>
          <cell r="J35">
            <v>48045.87500431397</v>
          </cell>
          <cell r="K35">
            <v>24022.937502156987</v>
          </cell>
          <cell r="L35">
            <v>96091.75000862795</v>
          </cell>
          <cell r="M35">
            <v>31229.818752804083</v>
          </cell>
          <cell r="N35">
            <v>48045.87500431397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35"/>
  <sheetViews>
    <sheetView tabSelected="1" zoomScale="85" zoomScaleNormal="85" zoomScalePageLayoutView="0" workbookViewId="0" topLeftCell="A1">
      <selection activeCell="A1" sqref="A1"/>
    </sheetView>
  </sheetViews>
  <sheetFormatPr defaultColWidth="9.28125" defaultRowHeight="12.75"/>
  <cols>
    <col min="1" max="1" width="10.00390625" style="1" customWidth="1"/>
    <col min="2" max="2" width="13.7109375" style="1" customWidth="1"/>
    <col min="3" max="3" width="10.7109375" style="1" customWidth="1"/>
    <col min="4" max="7" width="14.7109375" style="1" customWidth="1"/>
    <col min="8" max="8" width="2.28125" style="1" customWidth="1"/>
    <col min="9" max="10" width="11.7109375" style="1" customWidth="1"/>
    <col min="11" max="11" width="11.7109375" style="1" bestFit="1" customWidth="1"/>
    <col min="12" max="13" width="11.7109375" style="1" customWidth="1"/>
    <col min="14" max="14" width="13.00390625" style="1" bestFit="1" customWidth="1"/>
    <col min="15" max="15" width="15.28125" style="1" bestFit="1" customWidth="1"/>
    <col min="16" max="16" width="3.421875" style="1" customWidth="1"/>
    <col min="17" max="17" width="16.28125" style="1" bestFit="1" customWidth="1"/>
    <col min="18" max="18" width="16.7109375" style="1" bestFit="1" customWidth="1"/>
    <col min="19" max="19" width="15.7109375" style="1" bestFit="1" customWidth="1"/>
    <col min="20" max="20" width="2.57421875" style="1" customWidth="1"/>
    <col min="21" max="21" width="12.7109375" style="1" customWidth="1"/>
    <col min="22" max="16384" width="9.28125" style="1" customWidth="1"/>
  </cols>
  <sheetData>
    <row r="1" spans="3:15" ht="27.75" customHeight="1">
      <c r="C1" s="71" t="s">
        <v>34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3:15" ht="21.75" customHeight="1">
      <c r="C2" s="72" t="s">
        <v>35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ht="15">
      <c r="A3" s="2" t="s">
        <v>23</v>
      </c>
    </row>
    <row r="4" spans="3:10" ht="17.25">
      <c r="C4" s="41" t="s">
        <v>0</v>
      </c>
      <c r="G4" s="3"/>
      <c r="H4" s="3"/>
      <c r="I4" s="4"/>
      <c r="J4" s="3"/>
    </row>
    <row r="5" spans="1:20" ht="15.75">
      <c r="A5" s="5"/>
      <c r="B5" s="5"/>
      <c r="C5" s="5" t="s">
        <v>36</v>
      </c>
      <c r="D5" s="5"/>
      <c r="E5" s="5"/>
      <c r="F5" s="5"/>
      <c r="G5" s="6"/>
      <c r="H5" s="7"/>
      <c r="I5" s="8"/>
      <c r="J5" s="9">
        <v>100000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5"/>
      <c r="B6" s="5"/>
      <c r="C6" s="5" t="s">
        <v>21</v>
      </c>
      <c r="D6" s="5"/>
      <c r="E6" s="5"/>
      <c r="F6" s="5"/>
      <c r="G6" s="6"/>
      <c r="H6" s="10"/>
      <c r="I6" s="11"/>
      <c r="J6" s="12">
        <v>200</v>
      </c>
      <c r="K6" s="13"/>
      <c r="L6" s="5"/>
      <c r="M6" s="5"/>
      <c r="N6" s="5"/>
      <c r="O6" s="5"/>
      <c r="P6" s="5"/>
      <c r="Q6" s="5"/>
      <c r="R6" s="5"/>
      <c r="S6" s="5"/>
      <c r="T6" s="5"/>
    </row>
    <row r="7" spans="1:20" ht="15.75">
      <c r="A7" s="5"/>
      <c r="B7" s="5"/>
      <c r="C7" s="5" t="s">
        <v>22</v>
      </c>
      <c r="D7" s="5"/>
      <c r="E7" s="5"/>
      <c r="F7" s="5"/>
      <c r="G7" s="6"/>
      <c r="H7" s="10"/>
      <c r="I7" s="11"/>
      <c r="J7" s="12">
        <v>500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>
      <c r="A8" s="5"/>
      <c r="B8" s="5"/>
      <c r="C8" s="5" t="s">
        <v>1</v>
      </c>
      <c r="D8" s="5"/>
      <c r="E8" s="5"/>
      <c r="F8" s="5"/>
      <c r="G8" s="6"/>
      <c r="H8" s="8"/>
      <c r="I8" s="8"/>
      <c r="J8" s="7">
        <f>+J5/J6</f>
        <v>500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5.75">
      <c r="A9" s="5"/>
      <c r="B9" s="5"/>
      <c r="C9" s="5" t="s">
        <v>37</v>
      </c>
      <c r="D9" s="5"/>
      <c r="E9" s="5"/>
      <c r="F9" s="5"/>
      <c r="G9" s="6"/>
      <c r="H9" s="8"/>
      <c r="I9" s="8"/>
      <c r="J9" s="7">
        <f>+J5/J7</f>
        <v>200</v>
      </c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 customHeight="1">
      <c r="A10" s="5"/>
      <c r="B10" s="5"/>
      <c r="C10" s="5" t="s">
        <v>38</v>
      </c>
      <c r="D10" s="5"/>
      <c r="E10" s="5"/>
      <c r="F10" s="5"/>
      <c r="G10" s="6"/>
      <c r="H10" s="14"/>
      <c r="I10" s="15"/>
      <c r="J10" s="12">
        <v>85</v>
      </c>
      <c r="K10" s="5"/>
      <c r="L10" s="5"/>
      <c r="M10" s="5"/>
      <c r="N10" s="5"/>
      <c r="P10" s="59"/>
      <c r="Q10" s="70" t="s">
        <v>31</v>
      </c>
      <c r="R10" s="70"/>
      <c r="S10" s="70"/>
      <c r="T10" s="5"/>
    </row>
    <row r="11" spans="1:20" ht="15.75" customHeight="1">
      <c r="A11" s="5"/>
      <c r="B11" s="5"/>
      <c r="C11" s="53" t="s">
        <v>18</v>
      </c>
      <c r="D11" s="5"/>
      <c r="E11" s="5"/>
      <c r="F11" s="5"/>
      <c r="G11" s="11"/>
      <c r="H11" s="11"/>
      <c r="I11" s="11"/>
      <c r="J11" s="16"/>
      <c r="K11" s="5"/>
      <c r="L11" s="5"/>
      <c r="M11" s="5"/>
      <c r="N11" s="5"/>
      <c r="O11" s="59"/>
      <c r="P11" s="59"/>
      <c r="Q11" s="70"/>
      <c r="R11" s="70"/>
      <c r="S11" s="70"/>
      <c r="T11" s="5"/>
    </row>
    <row r="12" spans="1:20" ht="15.75">
      <c r="A12" s="5"/>
      <c r="B12" s="5"/>
      <c r="C12" s="5"/>
      <c r="D12" s="5" t="s">
        <v>39</v>
      </c>
      <c r="E12" s="5"/>
      <c r="F12" s="17"/>
      <c r="G12" s="8"/>
      <c r="H12" s="8"/>
      <c r="I12" s="5"/>
      <c r="J12" s="18">
        <v>0.05</v>
      </c>
      <c r="K12" s="13"/>
      <c r="L12" s="5"/>
      <c r="M12" s="5"/>
      <c r="N12" s="5"/>
      <c r="O12" s="5"/>
      <c r="P12" s="5"/>
      <c r="Q12" s="73" t="s">
        <v>33</v>
      </c>
      <c r="R12" s="73"/>
      <c r="S12" s="73"/>
      <c r="T12" s="5"/>
    </row>
    <row r="13" spans="1:20" ht="15.75">
      <c r="A13" s="5"/>
      <c r="B13" s="5"/>
      <c r="C13" s="5"/>
      <c r="D13" s="5" t="s">
        <v>47</v>
      </c>
      <c r="E13" s="5"/>
      <c r="F13" s="17"/>
      <c r="G13" s="8"/>
      <c r="H13" s="8"/>
      <c r="I13" s="5"/>
      <c r="J13" s="18">
        <v>0.05</v>
      </c>
      <c r="K13" s="63"/>
      <c r="L13" s="5"/>
      <c r="M13" s="5"/>
      <c r="N13" s="5"/>
      <c r="O13" s="5"/>
      <c r="P13" s="5"/>
      <c r="Q13" s="73"/>
      <c r="R13" s="73"/>
      <c r="S13" s="73"/>
      <c r="T13" s="5"/>
    </row>
    <row r="14" spans="1:20" ht="15.75">
      <c r="A14" s="5"/>
      <c r="B14" s="5"/>
      <c r="C14" s="5"/>
      <c r="D14" s="5" t="s">
        <v>40</v>
      </c>
      <c r="E14" s="5"/>
      <c r="F14" s="17"/>
      <c r="G14" s="8"/>
      <c r="H14" s="8"/>
      <c r="I14" s="5"/>
      <c r="J14" s="18">
        <v>0.025</v>
      </c>
      <c r="K14" s="13"/>
      <c r="L14" s="5"/>
      <c r="M14" s="5"/>
      <c r="N14" s="5"/>
      <c r="O14" s="5"/>
      <c r="P14" s="5"/>
      <c r="Q14" s="5"/>
      <c r="R14" s="5"/>
      <c r="S14" s="5"/>
      <c r="T14" s="5"/>
    </row>
    <row r="15" spans="1:20" ht="15.75">
      <c r="A15" s="5"/>
      <c r="B15" s="5"/>
      <c r="C15" s="5"/>
      <c r="D15" s="5" t="s">
        <v>24</v>
      </c>
      <c r="E15" s="5"/>
      <c r="F15" s="17"/>
      <c r="G15" s="8"/>
      <c r="H15" s="8"/>
      <c r="I15" s="5"/>
      <c r="J15" s="12">
        <v>95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>
      <c r="A16" s="5"/>
      <c r="B16" s="5"/>
      <c r="C16" s="5"/>
      <c r="D16" s="5" t="s">
        <v>41</v>
      </c>
      <c r="E16" s="5"/>
      <c r="F16" s="17"/>
      <c r="G16" s="8"/>
      <c r="H16" s="8"/>
      <c r="I16" s="5"/>
      <c r="J16" s="18">
        <v>0.05</v>
      </c>
      <c r="K16" s="13"/>
      <c r="L16" s="13"/>
      <c r="M16" s="5"/>
      <c r="N16" s="5"/>
      <c r="O16" s="5"/>
      <c r="P16" s="5"/>
      <c r="Q16" s="5"/>
      <c r="R16" s="5"/>
      <c r="S16" s="5"/>
      <c r="T16" s="5"/>
    </row>
    <row r="17" spans="1:20" ht="15.75">
      <c r="A17" s="5"/>
      <c r="B17" s="5"/>
      <c r="C17" s="5"/>
      <c r="D17" s="5" t="s">
        <v>19</v>
      </c>
      <c r="E17" s="5"/>
      <c r="F17" s="17"/>
      <c r="G17" s="8"/>
      <c r="H17" s="8"/>
      <c r="I17" s="5"/>
      <c r="J17" s="18">
        <v>0.65</v>
      </c>
      <c r="K17" s="13"/>
      <c r="L17" s="5"/>
      <c r="M17" s="5"/>
      <c r="N17" s="5"/>
      <c r="O17" s="5"/>
      <c r="P17" s="5"/>
      <c r="Q17" s="5"/>
      <c r="R17" s="5"/>
      <c r="S17" s="5"/>
      <c r="T17" s="5"/>
    </row>
    <row r="18" spans="1:20" ht="15.75">
      <c r="A18" s="5"/>
      <c r="B18" s="5"/>
      <c r="C18" s="5"/>
      <c r="D18" s="5" t="s">
        <v>14</v>
      </c>
      <c r="E18" s="5"/>
      <c r="F18" s="17"/>
      <c r="G18" s="8"/>
      <c r="H18" s="8"/>
      <c r="I18" s="5"/>
      <c r="J18" s="18">
        <v>0.05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75">
      <c r="A19" s="5"/>
      <c r="B19" s="5"/>
      <c r="C19" s="5"/>
      <c r="D19" s="5" t="s">
        <v>25</v>
      </c>
      <c r="E19" s="5"/>
      <c r="F19" s="5"/>
      <c r="G19" s="19"/>
      <c r="H19" s="19"/>
      <c r="I19" s="5"/>
      <c r="J19" s="20">
        <v>2</v>
      </c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75">
      <c r="A20" s="5"/>
      <c r="B20" s="5"/>
      <c r="C20" s="11"/>
      <c r="D20" s="5"/>
      <c r="E20" s="5"/>
      <c r="F20" s="5"/>
      <c r="G20" s="5"/>
      <c r="H20" s="5"/>
      <c r="I20" s="5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6.5" thickBot="1">
      <c r="A21" s="5"/>
      <c r="B21" s="5"/>
      <c r="C21" s="11"/>
      <c r="D21" s="5"/>
      <c r="E21" s="5"/>
      <c r="F21" s="13"/>
      <c r="G21" s="5"/>
      <c r="H21" s="5"/>
      <c r="I21" s="5"/>
      <c r="J21" s="19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6.5" thickBot="1">
      <c r="A22" s="5"/>
      <c r="B22" s="5"/>
      <c r="C22" s="11"/>
      <c r="D22" s="64" t="s">
        <v>42</v>
      </c>
      <c r="E22" s="65"/>
      <c r="F22" s="66" t="s">
        <v>43</v>
      </c>
      <c r="G22" s="67"/>
      <c r="H22" s="13"/>
      <c r="I22" s="5"/>
      <c r="J22" s="5"/>
      <c r="K22" s="5"/>
      <c r="L22" s="5"/>
      <c r="M22" s="5"/>
      <c r="N22" s="5"/>
      <c r="O22" s="5"/>
      <c r="P22" s="13"/>
      <c r="Q22" s="13"/>
      <c r="R22" s="13"/>
      <c r="S22" s="5"/>
      <c r="T22" s="5"/>
    </row>
    <row r="23" spans="1:20" ht="15.75">
      <c r="A23" s="5"/>
      <c r="B23" s="42" t="s">
        <v>2</v>
      </c>
      <c r="C23" s="5"/>
      <c r="D23" s="78" t="s">
        <v>48</v>
      </c>
      <c r="E23" s="79"/>
      <c r="F23" s="68" t="s">
        <v>49</v>
      </c>
      <c r="G23" s="68"/>
      <c r="H23" s="21"/>
      <c r="I23" s="5"/>
      <c r="J23" s="5"/>
      <c r="K23" s="5"/>
      <c r="L23" s="5"/>
      <c r="M23" s="5"/>
      <c r="N23" s="5"/>
      <c r="O23" s="5"/>
      <c r="P23" s="5"/>
      <c r="Q23" s="75"/>
      <c r="R23" s="75"/>
      <c r="S23" s="5"/>
      <c r="T23" s="5"/>
    </row>
    <row r="24" spans="1:20" ht="16.5" thickBot="1">
      <c r="A24" s="5"/>
      <c r="B24" s="5"/>
      <c r="C24" s="5"/>
      <c r="D24" s="22"/>
      <c r="E24" s="23"/>
      <c r="F24" s="22"/>
      <c r="G24" s="21"/>
      <c r="H24" s="21"/>
      <c r="I24" s="74" t="s">
        <v>44</v>
      </c>
      <c r="J24" s="74"/>
      <c r="K24" s="74"/>
      <c r="L24" s="74"/>
      <c r="M24" s="74"/>
      <c r="N24" s="74"/>
      <c r="O24" s="74"/>
      <c r="P24" s="5"/>
      <c r="Q24" s="76" t="s">
        <v>45</v>
      </c>
      <c r="R24" s="76"/>
      <c r="S24" s="77"/>
      <c r="T24" s="5"/>
    </row>
    <row r="25" spans="1:21" ht="34.5" customHeight="1" thickBot="1">
      <c r="A25" s="5"/>
      <c r="B25" s="5"/>
      <c r="C25" s="5"/>
      <c r="D25" s="54" t="s">
        <v>3</v>
      </c>
      <c r="E25" s="44" t="s">
        <v>4</v>
      </c>
      <c r="F25" s="57" t="s">
        <v>30</v>
      </c>
      <c r="G25" s="45" t="s">
        <v>4</v>
      </c>
      <c r="H25" s="24"/>
      <c r="I25" s="46" t="s">
        <v>15</v>
      </c>
      <c r="J25" s="46" t="s">
        <v>46</v>
      </c>
      <c r="K25" s="46" t="s">
        <v>16</v>
      </c>
      <c r="L25" s="46" t="s">
        <v>32</v>
      </c>
      <c r="M25" s="47" t="s">
        <v>20</v>
      </c>
      <c r="N25" s="46" t="s">
        <v>14</v>
      </c>
      <c r="O25" s="46" t="s">
        <v>29</v>
      </c>
      <c r="P25" s="21"/>
      <c r="Q25" s="48" t="s">
        <v>27</v>
      </c>
      <c r="R25" s="49" t="s">
        <v>28</v>
      </c>
      <c r="S25" s="50" t="s">
        <v>26</v>
      </c>
      <c r="T25" s="25"/>
      <c r="U25" s="26"/>
    </row>
    <row r="26" spans="1:21" ht="16.5" thickBot="1">
      <c r="A26" s="69" t="s">
        <v>17</v>
      </c>
      <c r="B26" s="69"/>
      <c r="C26" s="43" t="s">
        <v>0</v>
      </c>
      <c r="D26" s="55">
        <f>+J5</f>
        <v>100000</v>
      </c>
      <c r="E26" s="27">
        <f>+D26</f>
        <v>100000</v>
      </c>
      <c r="F26" s="58">
        <f>+J5+O26</f>
        <v>112500</v>
      </c>
      <c r="G26" s="52">
        <f>+F26</f>
        <v>112500</v>
      </c>
      <c r="H26" s="28"/>
      <c r="I26" s="29">
        <f>+J5*$J$12</f>
        <v>5000</v>
      </c>
      <c r="J26" s="30">
        <f>+J5*$J$13</f>
        <v>5000</v>
      </c>
      <c r="K26" s="31">
        <f>+J5*$J$14</f>
        <v>2500</v>
      </c>
      <c r="L26" s="32">
        <v>0</v>
      </c>
      <c r="M26" s="33">
        <v>0</v>
      </c>
      <c r="N26" s="34">
        <v>0</v>
      </c>
      <c r="O26" s="35">
        <f>SUM(I26:N26)</f>
        <v>12500</v>
      </c>
      <c r="P26" s="36"/>
      <c r="Q26" s="37">
        <f>+D26*$J$19</f>
        <v>200000</v>
      </c>
      <c r="R26" s="51">
        <f aca="true" t="shared" si="0" ref="R26:R35">+F26*$J$19</f>
        <v>225000</v>
      </c>
      <c r="S26" s="60">
        <f>+R26-Q26</f>
        <v>25000</v>
      </c>
      <c r="T26" s="17"/>
      <c r="U26" s="38"/>
    </row>
    <row r="27" spans="1:21" ht="16.5" thickBot="1">
      <c r="A27" s="5"/>
      <c r="B27" s="5"/>
      <c r="C27" s="43" t="s">
        <v>5</v>
      </c>
      <c r="D27" s="56">
        <f>+D26*$J$10/100</f>
        <v>85000</v>
      </c>
      <c r="E27" s="39">
        <f>+E26+D27</f>
        <v>185000</v>
      </c>
      <c r="F27" s="58">
        <f>+F26+O27</f>
        <v>147093.75</v>
      </c>
      <c r="G27" s="9">
        <f>+G26+F27</f>
        <v>259593.75</v>
      </c>
      <c r="H27" s="40"/>
      <c r="I27" s="29">
        <f aca="true" t="shared" si="1" ref="I27:I35">+F26*$J$12</f>
        <v>5625</v>
      </c>
      <c r="J27" s="30">
        <f aca="true" t="shared" si="2" ref="J27:J35">+F26*$J$13</f>
        <v>5625</v>
      </c>
      <c r="K27" s="31">
        <f aca="true" t="shared" si="3" ref="K27:K35">+F26*$J$14</f>
        <v>2812.5</v>
      </c>
      <c r="L27" s="32">
        <f>+F26*($J$15-$J$10)/100</f>
        <v>11250</v>
      </c>
      <c r="M27" s="33">
        <f aca="true" t="shared" si="4" ref="M27:M35">(+F26*$J$16)*$J$17</f>
        <v>3656.25</v>
      </c>
      <c r="N27" s="34">
        <f aca="true" t="shared" si="5" ref="N27:N35">+$J$18*F26</f>
        <v>5625</v>
      </c>
      <c r="O27" s="35">
        <f aca="true" t="shared" si="6" ref="O27:O35">SUM(I27:N27)</f>
        <v>34593.75</v>
      </c>
      <c r="P27" s="36"/>
      <c r="Q27" s="37">
        <f aca="true" t="shared" si="7" ref="Q27:Q35">+D27*$J$19</f>
        <v>170000</v>
      </c>
      <c r="R27" s="51">
        <f t="shared" si="0"/>
        <v>294187.5</v>
      </c>
      <c r="S27" s="61">
        <f aca="true" t="shared" si="8" ref="S27:S35">+R27-Q27</f>
        <v>124187.5</v>
      </c>
      <c r="T27" s="17"/>
      <c r="U27" s="38"/>
    </row>
    <row r="28" spans="1:21" ht="16.5" thickBot="1">
      <c r="A28" s="5"/>
      <c r="B28" s="5"/>
      <c r="C28" s="43" t="s">
        <v>6</v>
      </c>
      <c r="D28" s="56">
        <f aca="true" t="shared" si="9" ref="D28:D35">+D27*$J$10/100</f>
        <v>72250</v>
      </c>
      <c r="E28" s="39">
        <f aca="true" t="shared" si="10" ref="E28:E35">+E27+D28</f>
        <v>257250</v>
      </c>
      <c r="F28" s="58">
        <f aca="true" t="shared" si="11" ref="F28:F35">+F27+O28</f>
        <v>192325.078125</v>
      </c>
      <c r="G28" s="9">
        <f aca="true" t="shared" si="12" ref="G28:G35">+G27+F28</f>
        <v>451918.828125</v>
      </c>
      <c r="H28" s="40"/>
      <c r="I28" s="29">
        <f t="shared" si="1"/>
        <v>7354.6875</v>
      </c>
      <c r="J28" s="30">
        <f t="shared" si="2"/>
        <v>7354.6875</v>
      </c>
      <c r="K28" s="31">
        <f t="shared" si="3"/>
        <v>3677.34375</v>
      </c>
      <c r="L28" s="32">
        <f aca="true" t="shared" si="13" ref="L28:L35">+F27*($J$15-$J$10)/100</f>
        <v>14709.375</v>
      </c>
      <c r="M28" s="33">
        <f t="shared" si="4"/>
        <v>4780.546875</v>
      </c>
      <c r="N28" s="34">
        <f t="shared" si="5"/>
        <v>7354.6875</v>
      </c>
      <c r="O28" s="35">
        <f t="shared" si="6"/>
        <v>45231.328125</v>
      </c>
      <c r="P28" s="36"/>
      <c r="Q28" s="37">
        <f t="shared" si="7"/>
        <v>144500</v>
      </c>
      <c r="R28" s="51">
        <f t="shared" si="0"/>
        <v>384650.15625</v>
      </c>
      <c r="S28" s="61">
        <f t="shared" si="8"/>
        <v>240150.15625</v>
      </c>
      <c r="T28" s="17"/>
      <c r="U28" s="38"/>
    </row>
    <row r="29" spans="1:21" ht="16.5" thickBot="1">
      <c r="A29" s="5"/>
      <c r="B29" s="5"/>
      <c r="C29" s="43" t="s">
        <v>7</v>
      </c>
      <c r="D29" s="56">
        <f t="shared" si="9"/>
        <v>61412.5</v>
      </c>
      <c r="E29" s="39">
        <f t="shared" si="10"/>
        <v>318662.5</v>
      </c>
      <c r="F29" s="58">
        <f t="shared" si="11"/>
        <v>251465.0396484375</v>
      </c>
      <c r="G29" s="9">
        <f t="shared" si="12"/>
        <v>703383.8677734375</v>
      </c>
      <c r="H29" s="40"/>
      <c r="I29" s="29">
        <f t="shared" si="1"/>
        <v>9616.25390625</v>
      </c>
      <c r="J29" s="30">
        <f t="shared" si="2"/>
        <v>9616.25390625</v>
      </c>
      <c r="K29" s="31">
        <f t="shared" si="3"/>
        <v>4808.126953125</v>
      </c>
      <c r="L29" s="32">
        <f t="shared" si="13"/>
        <v>19232.5078125</v>
      </c>
      <c r="M29" s="33">
        <f t="shared" si="4"/>
        <v>6250.565039062501</v>
      </c>
      <c r="N29" s="34">
        <f t="shared" si="5"/>
        <v>9616.25390625</v>
      </c>
      <c r="O29" s="35">
        <f t="shared" si="6"/>
        <v>59139.9615234375</v>
      </c>
      <c r="P29" s="36"/>
      <c r="Q29" s="37">
        <f t="shared" si="7"/>
        <v>122825</v>
      </c>
      <c r="R29" s="51">
        <f t="shared" si="0"/>
        <v>502930.079296875</v>
      </c>
      <c r="S29" s="61">
        <f t="shared" si="8"/>
        <v>380105.079296875</v>
      </c>
      <c r="T29" s="17"/>
      <c r="U29" s="38"/>
    </row>
    <row r="30" spans="1:21" ht="16.5" thickBot="1">
      <c r="A30" s="5"/>
      <c r="B30" s="5"/>
      <c r="C30" s="43" t="s">
        <v>8</v>
      </c>
      <c r="D30" s="56">
        <f t="shared" si="9"/>
        <v>52200.625</v>
      </c>
      <c r="E30" s="39">
        <f t="shared" si="10"/>
        <v>370863.125</v>
      </c>
      <c r="F30" s="58">
        <f t="shared" si="11"/>
        <v>328790.53934033203</v>
      </c>
      <c r="G30" s="9">
        <f t="shared" si="12"/>
        <v>1032174.4071137696</v>
      </c>
      <c r="H30" s="40"/>
      <c r="I30" s="29">
        <f t="shared" si="1"/>
        <v>12573.251982421876</v>
      </c>
      <c r="J30" s="30">
        <f t="shared" si="2"/>
        <v>12573.251982421876</v>
      </c>
      <c r="K30" s="31">
        <f t="shared" si="3"/>
        <v>6286.625991210938</v>
      </c>
      <c r="L30" s="32">
        <f t="shared" si="13"/>
        <v>25146.50396484375</v>
      </c>
      <c r="M30" s="33">
        <f t="shared" si="4"/>
        <v>8172.61378857422</v>
      </c>
      <c r="N30" s="34">
        <f t="shared" si="5"/>
        <v>12573.251982421876</v>
      </c>
      <c r="O30" s="35">
        <f t="shared" si="6"/>
        <v>77325.49969189454</v>
      </c>
      <c r="P30" s="36"/>
      <c r="Q30" s="37">
        <f t="shared" si="7"/>
        <v>104401.25</v>
      </c>
      <c r="R30" s="51">
        <f t="shared" si="0"/>
        <v>657581.0786806641</v>
      </c>
      <c r="S30" s="61">
        <f t="shared" si="8"/>
        <v>553179.8286806641</v>
      </c>
      <c r="T30" s="17"/>
      <c r="U30" s="38"/>
    </row>
    <row r="31" spans="1:21" ht="16.5" thickBot="1">
      <c r="A31" s="5"/>
      <c r="B31" s="5"/>
      <c r="C31" s="43" t="s">
        <v>9</v>
      </c>
      <c r="D31" s="56">
        <f t="shared" si="9"/>
        <v>44370.53125</v>
      </c>
      <c r="E31" s="39">
        <f t="shared" si="10"/>
        <v>415233.65625</v>
      </c>
      <c r="F31" s="58">
        <f t="shared" si="11"/>
        <v>429893.63018748414</v>
      </c>
      <c r="G31" s="9">
        <f t="shared" si="12"/>
        <v>1462068.0373012538</v>
      </c>
      <c r="H31" s="40"/>
      <c r="I31" s="29">
        <f t="shared" si="1"/>
        <v>16439.5269670166</v>
      </c>
      <c r="J31" s="30">
        <f t="shared" si="2"/>
        <v>16439.5269670166</v>
      </c>
      <c r="K31" s="31">
        <f t="shared" si="3"/>
        <v>8219.7634835083</v>
      </c>
      <c r="L31" s="32">
        <f t="shared" si="13"/>
        <v>32879.0539340332</v>
      </c>
      <c r="M31" s="33">
        <f t="shared" si="4"/>
        <v>10685.692528560792</v>
      </c>
      <c r="N31" s="34">
        <f t="shared" si="5"/>
        <v>16439.5269670166</v>
      </c>
      <c r="O31" s="35">
        <f t="shared" si="6"/>
        <v>101103.0908471521</v>
      </c>
      <c r="P31" s="36"/>
      <c r="Q31" s="37">
        <f t="shared" si="7"/>
        <v>88741.0625</v>
      </c>
      <c r="R31" s="51">
        <f t="shared" si="0"/>
        <v>859787.2603749683</v>
      </c>
      <c r="S31" s="61">
        <f t="shared" si="8"/>
        <v>771046.1978749683</v>
      </c>
      <c r="T31" s="17"/>
      <c r="U31" s="38"/>
    </row>
    <row r="32" spans="1:21" ht="16.5" thickBot="1">
      <c r="A32" s="5"/>
      <c r="B32" s="5"/>
      <c r="C32" s="43" t="s">
        <v>10</v>
      </c>
      <c r="D32" s="56">
        <f t="shared" si="9"/>
        <v>37714.9515625</v>
      </c>
      <c r="E32" s="39">
        <f t="shared" si="10"/>
        <v>452948.6078125</v>
      </c>
      <c r="F32" s="58">
        <f t="shared" si="11"/>
        <v>562085.9214701356</v>
      </c>
      <c r="G32" s="9">
        <f t="shared" si="12"/>
        <v>2024153.9587713894</v>
      </c>
      <c r="H32" s="40"/>
      <c r="I32" s="29">
        <f t="shared" si="1"/>
        <v>21494.681509374208</v>
      </c>
      <c r="J32" s="30">
        <f t="shared" si="2"/>
        <v>21494.681509374208</v>
      </c>
      <c r="K32" s="31">
        <f t="shared" si="3"/>
        <v>10747.340754687104</v>
      </c>
      <c r="L32" s="32">
        <f t="shared" si="13"/>
        <v>42989.363018748416</v>
      </c>
      <c r="M32" s="33">
        <f t="shared" si="4"/>
        <v>13971.542981093236</v>
      </c>
      <c r="N32" s="34">
        <f t="shared" si="5"/>
        <v>21494.681509374208</v>
      </c>
      <c r="O32" s="35">
        <f t="shared" si="6"/>
        <v>132192.2912826514</v>
      </c>
      <c r="P32" s="36"/>
      <c r="Q32" s="37">
        <f t="shared" si="7"/>
        <v>75429.903125</v>
      </c>
      <c r="R32" s="51">
        <f t="shared" si="0"/>
        <v>1124171.8429402711</v>
      </c>
      <c r="S32" s="61">
        <f t="shared" si="8"/>
        <v>1048741.9398152712</v>
      </c>
      <c r="T32" s="17"/>
      <c r="U32" s="38"/>
    </row>
    <row r="33" spans="1:21" ht="16.5" thickBot="1">
      <c r="A33" s="5"/>
      <c r="B33" s="5"/>
      <c r="C33" s="43" t="s">
        <v>11</v>
      </c>
      <c r="D33" s="56">
        <f t="shared" si="9"/>
        <v>32057.708828125</v>
      </c>
      <c r="E33" s="39">
        <f t="shared" si="10"/>
        <v>485006.31664062495</v>
      </c>
      <c r="F33" s="58">
        <f t="shared" si="11"/>
        <v>734927.3423222023</v>
      </c>
      <c r="G33" s="9">
        <f t="shared" si="12"/>
        <v>2759081.301093592</v>
      </c>
      <c r="H33" s="40"/>
      <c r="I33" s="29">
        <f t="shared" si="1"/>
        <v>28104.29607350678</v>
      </c>
      <c r="J33" s="30">
        <f t="shared" si="2"/>
        <v>28104.29607350678</v>
      </c>
      <c r="K33" s="31">
        <f t="shared" si="3"/>
        <v>14052.14803675339</v>
      </c>
      <c r="L33" s="32">
        <f t="shared" si="13"/>
        <v>56208.59214701355</v>
      </c>
      <c r="M33" s="33">
        <f t="shared" si="4"/>
        <v>18267.792447779408</v>
      </c>
      <c r="N33" s="34">
        <f t="shared" si="5"/>
        <v>28104.29607350678</v>
      </c>
      <c r="O33" s="35">
        <f t="shared" si="6"/>
        <v>172841.4208520667</v>
      </c>
      <c r="P33" s="36"/>
      <c r="Q33" s="37">
        <f t="shared" si="7"/>
        <v>64115.41765625</v>
      </c>
      <c r="R33" s="51">
        <f t="shared" si="0"/>
        <v>1469854.6846444046</v>
      </c>
      <c r="S33" s="61">
        <f t="shared" si="8"/>
        <v>1405739.2669881545</v>
      </c>
      <c r="T33" s="17"/>
      <c r="U33" s="38"/>
    </row>
    <row r="34" spans="1:21" ht="16.5" thickBot="1">
      <c r="A34" s="5"/>
      <c r="B34" s="5"/>
      <c r="C34" s="43" t="s">
        <v>12</v>
      </c>
      <c r="D34" s="56">
        <f t="shared" si="9"/>
        <v>27249.052503906252</v>
      </c>
      <c r="E34" s="39">
        <f t="shared" si="10"/>
        <v>512255.3691445312</v>
      </c>
      <c r="F34" s="58">
        <f t="shared" si="11"/>
        <v>960917.5000862795</v>
      </c>
      <c r="G34" s="9">
        <f t="shared" si="12"/>
        <v>3719998.8011798714</v>
      </c>
      <c r="H34" s="40"/>
      <c r="I34" s="29">
        <f t="shared" si="1"/>
        <v>36746.367116110116</v>
      </c>
      <c r="J34" s="30">
        <f t="shared" si="2"/>
        <v>36746.367116110116</v>
      </c>
      <c r="K34" s="31">
        <f t="shared" si="3"/>
        <v>18373.183558055058</v>
      </c>
      <c r="L34" s="32">
        <f t="shared" si="13"/>
        <v>73492.73423222023</v>
      </c>
      <c r="M34" s="33">
        <f t="shared" si="4"/>
        <v>23885.138625471576</v>
      </c>
      <c r="N34" s="34">
        <f t="shared" si="5"/>
        <v>36746.367116110116</v>
      </c>
      <c r="O34" s="35">
        <f t="shared" si="6"/>
        <v>225990.1577640772</v>
      </c>
      <c r="P34" s="36"/>
      <c r="Q34" s="37">
        <f t="shared" si="7"/>
        <v>54498.105007812504</v>
      </c>
      <c r="R34" s="51">
        <f t="shared" si="0"/>
        <v>1921835.000172559</v>
      </c>
      <c r="S34" s="61">
        <f t="shared" si="8"/>
        <v>1867336.8951647463</v>
      </c>
      <c r="T34" s="17"/>
      <c r="U34" s="38"/>
    </row>
    <row r="35" spans="1:21" ht="16.5" thickBot="1">
      <c r="A35" s="5"/>
      <c r="B35" s="5"/>
      <c r="C35" s="43" t="s">
        <v>13</v>
      </c>
      <c r="D35" s="56">
        <f t="shared" si="9"/>
        <v>23161.694628320314</v>
      </c>
      <c r="E35" s="39">
        <f t="shared" si="10"/>
        <v>535417.0637728515</v>
      </c>
      <c r="F35" s="58">
        <f t="shared" si="11"/>
        <v>1256399.6313628103</v>
      </c>
      <c r="G35" s="9">
        <f t="shared" si="12"/>
        <v>4976398.432542682</v>
      </c>
      <c r="H35" s="40"/>
      <c r="I35" s="29">
        <f t="shared" si="1"/>
        <v>48045.87500431397</v>
      </c>
      <c r="J35" s="30">
        <f t="shared" si="2"/>
        <v>48045.87500431397</v>
      </c>
      <c r="K35" s="31">
        <f t="shared" si="3"/>
        <v>24022.937502156987</v>
      </c>
      <c r="L35" s="32">
        <f t="shared" si="13"/>
        <v>96091.75000862795</v>
      </c>
      <c r="M35" s="33">
        <f t="shared" si="4"/>
        <v>31229.818752804083</v>
      </c>
      <c r="N35" s="34">
        <f t="shared" si="5"/>
        <v>48045.87500431397</v>
      </c>
      <c r="O35" s="35">
        <f t="shared" si="6"/>
        <v>295482.1312765309</v>
      </c>
      <c r="P35" s="36"/>
      <c r="Q35" s="37">
        <f t="shared" si="7"/>
        <v>46323.38925664063</v>
      </c>
      <c r="R35" s="51">
        <f t="shared" si="0"/>
        <v>2512799.2627256205</v>
      </c>
      <c r="S35" s="62">
        <f t="shared" si="8"/>
        <v>2466475.8734689797</v>
      </c>
      <c r="T35" s="17"/>
      <c r="U35" s="38"/>
    </row>
  </sheetData>
  <sheetProtection/>
  <mergeCells count="12">
    <mergeCell ref="C1:O1"/>
    <mergeCell ref="C2:O2"/>
    <mergeCell ref="Q12:S13"/>
    <mergeCell ref="I24:O24"/>
    <mergeCell ref="Q23:R23"/>
    <mergeCell ref="Q24:S24"/>
    <mergeCell ref="D22:E22"/>
    <mergeCell ref="F22:G22"/>
    <mergeCell ref="D23:E23"/>
    <mergeCell ref="F23:G23"/>
    <mergeCell ref="A26:B26"/>
    <mergeCell ref="Q10:S11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Jans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Office</dc:creator>
  <cp:keywords/>
  <dc:description/>
  <cp:lastModifiedBy>Karen Youngblood</cp:lastModifiedBy>
  <cp:lastPrinted>1997-11-26T21:37:47Z</cp:lastPrinted>
  <dcterms:created xsi:type="dcterms:W3CDTF">1997-11-26T21:26:31Z</dcterms:created>
  <dcterms:modified xsi:type="dcterms:W3CDTF">2020-04-06T16:34:17Z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0x0101005D50EA38719C7642B6D26098E30A0DD8</vt:lpwstr>
  </property>
</Properties>
</file>